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58" documentId="8_{D7E26505-B68C-457A-8E3D-C18DB97E0979}" xr6:coauthVersionLast="47" xr6:coauthVersionMax="47" xr10:uidLastSave="{64C87848-BEBA-4B74-9561-BC8F801C6F21}"/>
  <bookViews>
    <workbookView xWindow="-7980" yWindow="-15660" windowWidth="22290" windowHeight="13830" activeTab="1" xr2:uid="{A847EFD1-5812-4226-97EA-A08419E5AE71}"/>
  </bookViews>
  <sheets>
    <sheet name="Budgets" sheetId="3" r:id="rId1"/>
    <sheet name="Scratch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3" l="1"/>
  <c r="F22" i="3"/>
  <c r="E22" i="3"/>
  <c r="Q22" i="3" s="1"/>
  <c r="N11" i="3"/>
  <c r="N12" i="3"/>
  <c r="N13" i="3"/>
  <c r="N15" i="3"/>
  <c r="N16" i="3"/>
  <c r="N17" i="3"/>
  <c r="N18" i="3"/>
  <c r="N19" i="3"/>
  <c r="N28" i="3"/>
  <c r="N29" i="3"/>
  <c r="N30" i="3"/>
  <c r="N31" i="3"/>
  <c r="N32" i="3"/>
  <c r="N33" i="3"/>
  <c r="N34" i="3"/>
  <c r="N36" i="3"/>
  <c r="N6" i="3"/>
  <c r="N8" i="3"/>
  <c r="N4" i="3"/>
  <c r="S22" i="3"/>
  <c r="T22" i="3"/>
  <c r="U22" i="3"/>
  <c r="V22" i="3"/>
  <c r="W22" i="3"/>
  <c r="X22" i="3"/>
  <c r="R28" i="3"/>
  <c r="S28" i="3"/>
  <c r="AA28" i="3" s="1"/>
  <c r="T28" i="3"/>
  <c r="U28" i="3"/>
  <c r="V28" i="3"/>
  <c r="W28" i="3"/>
  <c r="X28" i="3"/>
  <c r="R29" i="3"/>
  <c r="S29" i="3"/>
  <c r="T29" i="3"/>
  <c r="U29" i="3"/>
  <c r="V29" i="3"/>
  <c r="W29" i="3"/>
  <c r="X29" i="3"/>
  <c r="R30" i="3"/>
  <c r="S30" i="3"/>
  <c r="T30" i="3"/>
  <c r="U30" i="3"/>
  <c r="V30" i="3"/>
  <c r="W30" i="3"/>
  <c r="X30" i="3"/>
  <c r="R31" i="3"/>
  <c r="S31" i="3"/>
  <c r="T31" i="3"/>
  <c r="U31" i="3"/>
  <c r="V31" i="3"/>
  <c r="W31" i="3"/>
  <c r="X31" i="3"/>
  <c r="R32" i="3"/>
  <c r="S32" i="3"/>
  <c r="T32" i="3"/>
  <c r="U32" i="3"/>
  <c r="V32" i="3"/>
  <c r="W32" i="3"/>
  <c r="X32" i="3"/>
  <c r="R33" i="3"/>
  <c r="S33" i="3"/>
  <c r="T33" i="3"/>
  <c r="U33" i="3"/>
  <c r="V33" i="3"/>
  <c r="W33" i="3"/>
  <c r="X33" i="3"/>
  <c r="R34" i="3"/>
  <c r="S34" i="3"/>
  <c r="T34" i="3"/>
  <c r="U34" i="3"/>
  <c r="V34" i="3"/>
  <c r="W34" i="3"/>
  <c r="X34" i="3"/>
  <c r="R36" i="3"/>
  <c r="S36" i="3"/>
  <c r="T36" i="3"/>
  <c r="U36" i="3"/>
  <c r="V36" i="3"/>
  <c r="W36" i="3"/>
  <c r="X36" i="3"/>
  <c r="Q29" i="3"/>
  <c r="Q30" i="3"/>
  <c r="Q31" i="3"/>
  <c r="Q32" i="3"/>
  <c r="Q33" i="3"/>
  <c r="Q34" i="3"/>
  <c r="Q36" i="3"/>
  <c r="Q28" i="3"/>
  <c r="P29" i="3"/>
  <c r="P30" i="3"/>
  <c r="P31" i="3"/>
  <c r="P32" i="3"/>
  <c r="P33" i="3"/>
  <c r="P34" i="3"/>
  <c r="P35" i="3"/>
  <c r="P36" i="3"/>
  <c r="P37" i="3"/>
  <c r="P39" i="3"/>
  <c r="P28" i="3"/>
  <c r="Q12" i="3"/>
  <c r="R12" i="3"/>
  <c r="S12" i="3"/>
  <c r="T12" i="3"/>
  <c r="U12" i="3"/>
  <c r="V12" i="3"/>
  <c r="W12" i="3"/>
  <c r="X12" i="3"/>
  <c r="Q13" i="3"/>
  <c r="R13" i="3"/>
  <c r="S13" i="3"/>
  <c r="T13" i="3"/>
  <c r="U13" i="3"/>
  <c r="V13" i="3"/>
  <c r="W13" i="3"/>
  <c r="X13" i="3"/>
  <c r="Q15" i="3"/>
  <c r="R15" i="3"/>
  <c r="S15" i="3"/>
  <c r="T15" i="3"/>
  <c r="U15" i="3"/>
  <c r="V15" i="3"/>
  <c r="W15" i="3"/>
  <c r="X15" i="3"/>
  <c r="Q16" i="3"/>
  <c r="R16" i="3"/>
  <c r="S16" i="3"/>
  <c r="T16" i="3"/>
  <c r="U16" i="3"/>
  <c r="V16" i="3"/>
  <c r="W16" i="3"/>
  <c r="X16" i="3"/>
  <c r="Q17" i="3"/>
  <c r="R17" i="3"/>
  <c r="S17" i="3"/>
  <c r="T17" i="3"/>
  <c r="U17" i="3"/>
  <c r="V17" i="3"/>
  <c r="W17" i="3"/>
  <c r="X17" i="3"/>
  <c r="Q18" i="3"/>
  <c r="Z18" i="3" s="1"/>
  <c r="R18" i="3"/>
  <c r="S18" i="3"/>
  <c r="T18" i="3"/>
  <c r="U18" i="3"/>
  <c r="V18" i="3"/>
  <c r="W18" i="3"/>
  <c r="X18" i="3"/>
  <c r="Q19" i="3"/>
  <c r="Z19" i="3" s="1"/>
  <c r="R19" i="3"/>
  <c r="S19" i="3"/>
  <c r="T19" i="3"/>
  <c r="AA19" i="3" s="1"/>
  <c r="U19" i="3"/>
  <c r="V19" i="3"/>
  <c r="W19" i="3"/>
  <c r="X19" i="3"/>
  <c r="R11" i="3"/>
  <c r="S11" i="3"/>
  <c r="T11" i="3"/>
  <c r="U11" i="3"/>
  <c r="V11" i="3"/>
  <c r="W11" i="3"/>
  <c r="X11" i="3"/>
  <c r="P12" i="3"/>
  <c r="P13" i="3"/>
  <c r="P14" i="3"/>
  <c r="P15" i="3"/>
  <c r="P16" i="3"/>
  <c r="P17" i="3"/>
  <c r="P18" i="3"/>
  <c r="P19" i="3"/>
  <c r="P20" i="3"/>
  <c r="P22" i="3"/>
  <c r="P24" i="3"/>
  <c r="P11" i="3"/>
  <c r="Q11" i="3"/>
  <c r="M39" i="3"/>
  <c r="M24" i="3"/>
  <c r="M8" i="3"/>
  <c r="L39" i="3"/>
  <c r="L24" i="3"/>
  <c r="L8" i="3"/>
  <c r="I39" i="3"/>
  <c r="J39" i="3"/>
  <c r="K39" i="3"/>
  <c r="K24" i="3"/>
  <c r="K8" i="3"/>
  <c r="J24" i="3"/>
  <c r="J8" i="3"/>
  <c r="I24" i="3"/>
  <c r="H24" i="3"/>
  <c r="I8" i="3"/>
  <c r="H39" i="3"/>
  <c r="H8" i="3"/>
  <c r="G39" i="3"/>
  <c r="G24" i="3"/>
  <c r="G8" i="3"/>
  <c r="F8" i="3"/>
  <c r="E39" i="3"/>
  <c r="E24" i="3"/>
  <c r="F39" i="3"/>
  <c r="F24" i="3"/>
  <c r="E8" i="3"/>
  <c r="Z36" i="3" l="1"/>
  <c r="Z32" i="3"/>
  <c r="Z34" i="3"/>
  <c r="Z33" i="3"/>
  <c r="AA33" i="3"/>
  <c r="AA32" i="3"/>
  <c r="AA29" i="3"/>
  <c r="S39" i="3"/>
  <c r="AA31" i="3"/>
  <c r="Z30" i="3"/>
  <c r="AA30" i="3"/>
  <c r="N39" i="3"/>
  <c r="N24" i="3"/>
  <c r="Z17" i="3"/>
  <c r="AA11" i="3"/>
  <c r="AA12" i="3"/>
  <c r="Z16" i="3"/>
  <c r="Z12" i="3"/>
  <c r="AA17" i="3"/>
  <c r="Z13" i="3"/>
  <c r="R24" i="3"/>
  <c r="Z15" i="3"/>
  <c r="Z22" i="3"/>
  <c r="AA22" i="3"/>
  <c r="AA18" i="3"/>
  <c r="N22" i="3"/>
  <c r="Z31" i="3"/>
  <c r="Z11" i="3"/>
  <c r="AA16" i="3"/>
  <c r="AA15" i="3"/>
  <c r="Z29" i="3"/>
  <c r="AA13" i="3"/>
  <c r="AA36" i="3"/>
  <c r="AA34" i="3"/>
  <c r="Z28" i="3"/>
  <c r="X39" i="3"/>
  <c r="R39" i="3"/>
  <c r="V24" i="3"/>
  <c r="U39" i="3"/>
  <c r="T24" i="3"/>
  <c r="Q39" i="3"/>
  <c r="W39" i="3"/>
  <c r="V39" i="3"/>
  <c r="T39" i="3"/>
  <c r="S24" i="3"/>
  <c r="X24" i="3"/>
  <c r="Q24" i="3"/>
  <c r="W24" i="3"/>
  <c r="U24" i="3"/>
  <c r="AA24" i="3" l="1"/>
  <c r="Z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tc={2EB72D28-601E-4429-89B0-8AD9863CBA04}</author>
    <author>tc={A461C697-DCE5-4D2D-9415-F2CEB5B31764}</author>
  </authors>
  <commentList>
    <comment ref="N2" authorId="0" shapeId="0" xr:uid="{2EB72D28-601E-4429-89B0-8AD9863CBA04}">
      <text>
        <t>[Threaded comment]
Your version of Excel allows you to read this threaded comment; however, any edits to it will get removed if the file is opened in a newer version of Excel. Learn more: https://go.microsoft.com/fwlink/?linkid=870924
Comment:
    CPI Growth 2017 to 2025 = 25%; inflation Growth 2017 to 2025 = 29%</t>
      </text>
    </comment>
    <comment ref="J8" authorId="1" shapeId="0" xr:uid="{A461C697-DCE5-4D2D-9415-F2CEB5B31764}">
      <text>
        <t>[Threaded comment]
Your version of Excel allows you to read this threaded comment; however, any edits to it will get removed if the file is opened in a newer version of Excel. Learn more: https://go.microsoft.com/fwlink/?linkid=870924
Comment:
    City budget has this at 179,583,548</t>
      </text>
    </comment>
  </commentList>
</comments>
</file>

<file path=xl/sharedStrings.xml><?xml version="1.0" encoding="utf-8"?>
<sst xmlns="http://schemas.openxmlformats.org/spreadsheetml/2006/main" count="66" uniqueCount="40">
  <si>
    <t>Revenues</t>
  </si>
  <si>
    <t>General Fund</t>
  </si>
  <si>
    <t>Transfer from Fund Balance</t>
  </si>
  <si>
    <t>Amount to be raised by Realty Taxes</t>
  </si>
  <si>
    <t>Total Revenue</t>
  </si>
  <si>
    <t>Revenue breakdown</t>
  </si>
  <si>
    <t>Capital City Funding</t>
  </si>
  <si>
    <t>19A Pilot</t>
  </si>
  <si>
    <t>Federal Aid</t>
  </si>
  <si>
    <t>State Aid</t>
  </si>
  <si>
    <t>Sales &amp; Use Tax</t>
  </si>
  <si>
    <t>Property Tax</t>
  </si>
  <si>
    <t>Other PILOTS &amp; Taxes</t>
  </si>
  <si>
    <t>Landfill Income</t>
  </si>
  <si>
    <t>Departmental Income</t>
  </si>
  <si>
    <t>Inter-Fund Transfers</t>
  </si>
  <si>
    <t>Total</t>
  </si>
  <si>
    <t>Expenditures</t>
  </si>
  <si>
    <t>Wages</t>
  </si>
  <si>
    <t>Retirement</t>
  </si>
  <si>
    <t>FICA</t>
  </si>
  <si>
    <t>Health Insurance &amp; Other Employee Benefits</t>
  </si>
  <si>
    <t>Retiree Health Insurance &amp; Medicare</t>
  </si>
  <si>
    <t>Workers Compensation</t>
  </si>
  <si>
    <t>Operating Expenses</t>
  </si>
  <si>
    <t>Albany for All</t>
  </si>
  <si>
    <t>Debt Service</t>
  </si>
  <si>
    <t>Interfund Transfers</t>
  </si>
  <si>
    <t>Proposed</t>
  </si>
  <si>
    <t>Adopted</t>
  </si>
  <si>
    <t>Appropriated Debt Reserve</t>
  </si>
  <si>
    <t>Federal Aid Revenue added into "All Other" revenue</t>
  </si>
  <si>
    <t>2017 to 2025 Growth</t>
  </si>
  <si>
    <t>All Other (includes Federal Aid for 2024 &amp; 2025)</t>
  </si>
  <si>
    <t>Median Yearly Growth Rate</t>
  </si>
  <si>
    <t>Standard Deviation of Growth Rate</t>
  </si>
  <si>
    <t>Combined w/ All Other for 2024-25</t>
  </si>
  <si>
    <t>Revenue Growth/Loss, Year over year</t>
  </si>
  <si>
    <t>Expenditures Growth/Loss, Year over year</t>
  </si>
  <si>
    <t>Year over year growth or (decline)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</si>
</sst>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9" fontId="0" fillId="0" borderId="0" xfId="2" applyFont="1"/>
    <xf numFmtId="9" fontId="0" fillId="0" borderId="0" xfId="0" applyNumberFormat="1"/>
    <xf numFmtId="2" fontId="0" fillId="0" borderId="0" xfId="0" applyNumberFormat="1"/>
    <xf numFmtId="164" fontId="0" fillId="0" borderId="0" xfId="1" applyNumberFormat="1" applyFont="1" applyFill="1"/>
    <xf numFmtId="0" fontId="2" fillId="0" borderId="0" xfId="0" applyFont="1" applyAlignment="1">
      <alignment horizontal="center"/>
    </xf>
    <xf numFmtId="10" fontId="0" fillId="0" borderId="0" xfId="2" applyNumberFormat="1" applyFont="1"/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5-02-12T19:38:29.93" personId="{00000000-0000-0000-0000-000000000000}" id="{2EB72D28-601E-4429-89B0-8AD9863CBA04}">
    <text>CPI Growth 2017 to 2025 = 25%; inflation Growth 2017 to 2025 = 29%</text>
  </threadedComment>
  <threadedComment ref="J8" dT="2025-02-12T16:37:54.12" personId="{00000000-0000-0000-0000-000000000000}" id="{A461C697-DCE5-4D2D-9415-F2CEB5B31764}">
    <text>City budget has this at 179,583,548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C73D-ECAE-4412-8F8C-9015C8C212E7}">
  <dimension ref="D1:XFD39"/>
  <sheetViews>
    <sheetView topLeftCell="L1" workbookViewId="0">
      <pane ySplit="2" topLeftCell="A14" activePane="bottomLeft" state="frozen"/>
      <selection pane="bottomLeft" activeCell="P36" activeCellId="1" sqref="P27:X27 P36:X36"/>
    </sheetView>
  </sheetViews>
  <sheetFormatPr defaultRowHeight="14.4" x14ac:dyDescent="0.3"/>
  <cols>
    <col min="1" max="3" width="2.6640625" customWidth="1"/>
    <col min="4" max="4" width="41.21875" customWidth="1"/>
    <col min="5" max="5" width="19.5546875" customWidth="1"/>
    <col min="6" max="12" width="14.33203125" customWidth="1"/>
    <col min="13" max="13" width="17.88671875" customWidth="1"/>
    <col min="14" max="14" width="21.6640625" customWidth="1"/>
    <col min="15" max="15" width="12.88671875" customWidth="1"/>
    <col min="16" max="16" width="22" customWidth="1"/>
    <col min="25" max="25" width="2.44140625" customWidth="1"/>
    <col min="26" max="26" width="14.21875" customWidth="1"/>
  </cols>
  <sheetData>
    <row r="1" spans="4:27 16384:16384" x14ac:dyDescent="0.3">
      <c r="E1" s="2" t="s">
        <v>28</v>
      </c>
      <c r="F1" s="2" t="s">
        <v>29</v>
      </c>
      <c r="G1" s="2" t="s">
        <v>29</v>
      </c>
      <c r="H1" s="2" t="s">
        <v>29</v>
      </c>
      <c r="I1" s="2" t="s">
        <v>29</v>
      </c>
      <c r="J1" s="2" t="s">
        <v>29</v>
      </c>
      <c r="K1" s="2" t="s">
        <v>29</v>
      </c>
      <c r="L1" s="2" t="s">
        <v>29</v>
      </c>
      <c r="M1" s="2" t="s">
        <v>29</v>
      </c>
      <c r="N1" s="2"/>
      <c r="XFD1" t="s">
        <v>29</v>
      </c>
    </row>
    <row r="2" spans="4:27 16384:16384" x14ac:dyDescent="0.3">
      <c r="E2" s="2">
        <v>2025</v>
      </c>
      <c r="F2" s="2">
        <v>2024</v>
      </c>
      <c r="G2" s="2">
        <v>2023</v>
      </c>
      <c r="H2" s="2">
        <v>2022</v>
      </c>
      <c r="I2" s="2">
        <v>2021</v>
      </c>
      <c r="J2" s="2">
        <v>2020</v>
      </c>
      <c r="K2" s="2">
        <v>2019</v>
      </c>
      <c r="L2" s="2">
        <v>2018</v>
      </c>
      <c r="M2" s="2">
        <v>2017</v>
      </c>
      <c r="N2" s="8" t="s">
        <v>32</v>
      </c>
    </row>
    <row r="3" spans="4:27 16384:16384" x14ac:dyDescent="0.3">
      <c r="D3" s="2" t="s">
        <v>0</v>
      </c>
      <c r="E3" s="2"/>
    </row>
    <row r="4" spans="4:27 16384:16384" x14ac:dyDescent="0.3">
      <c r="D4" t="s">
        <v>1</v>
      </c>
      <c r="E4" s="1">
        <v>158275965</v>
      </c>
      <c r="F4" s="1">
        <v>164263911</v>
      </c>
      <c r="G4" s="1">
        <v>156824961</v>
      </c>
      <c r="H4" s="1">
        <v>130806275</v>
      </c>
      <c r="I4" s="1">
        <v>121880957</v>
      </c>
      <c r="J4" s="1">
        <v>120773548</v>
      </c>
      <c r="K4" s="1">
        <v>118598136</v>
      </c>
      <c r="L4" s="1">
        <v>117830268</v>
      </c>
      <c r="M4" s="1">
        <v>118982803</v>
      </c>
      <c r="N4" s="4">
        <f>(E4/M4)-1</f>
        <v>0.33024236283961139</v>
      </c>
      <c r="O4" s="1"/>
    </row>
    <row r="5" spans="4:27 16384:16384" x14ac:dyDescent="0.3">
      <c r="D5" t="s">
        <v>2</v>
      </c>
      <c r="E5" s="1">
        <v>0</v>
      </c>
      <c r="F5" s="1">
        <v>0</v>
      </c>
      <c r="G5" s="1">
        <v>145000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4"/>
      <c r="O5" s="1"/>
    </row>
    <row r="6" spans="4:27 16384:16384" x14ac:dyDescent="0.3">
      <c r="D6" t="s">
        <v>3</v>
      </c>
      <c r="E6" s="1">
        <v>62981000</v>
      </c>
      <c r="F6" s="1">
        <v>61747000</v>
      </c>
      <c r="G6" s="1">
        <v>60747750</v>
      </c>
      <c r="H6" s="1">
        <v>59850000</v>
      </c>
      <c r="I6" s="1">
        <v>59850000</v>
      </c>
      <c r="J6" s="1">
        <v>58850000</v>
      </c>
      <c r="K6" s="1">
        <v>58550000</v>
      </c>
      <c r="L6" s="1">
        <v>58550000</v>
      </c>
      <c r="M6" s="1">
        <v>58000000</v>
      </c>
      <c r="N6" s="4">
        <f t="shared" ref="N6:N39" si="0">(E6/M6)-1</f>
        <v>8.5879310344827653E-2</v>
      </c>
      <c r="O6" s="1"/>
    </row>
    <row r="7" spans="4:27 16384:16384" x14ac:dyDescent="0.3">
      <c r="E7" s="1"/>
      <c r="F7" s="1"/>
      <c r="G7" s="1"/>
      <c r="H7" s="1"/>
      <c r="I7" s="1"/>
      <c r="J7" s="1"/>
      <c r="K7" s="1"/>
      <c r="L7" s="1"/>
      <c r="N7" s="4"/>
    </row>
    <row r="8" spans="4:27 16384:16384" x14ac:dyDescent="0.3">
      <c r="D8" t="s">
        <v>4</v>
      </c>
      <c r="E8" s="1">
        <f>SUM(E4:E6)</f>
        <v>221256965</v>
      </c>
      <c r="F8" s="1">
        <f>SUM(F4:F7)</f>
        <v>226010911</v>
      </c>
      <c r="G8" s="1">
        <f>SUM(G4:G7)</f>
        <v>217717711</v>
      </c>
      <c r="H8" s="1">
        <f t="shared" ref="H8:M8" si="1">SUM(H4:H6)</f>
        <v>190656275</v>
      </c>
      <c r="I8" s="1">
        <f t="shared" si="1"/>
        <v>181730957</v>
      </c>
      <c r="J8" s="7">
        <f t="shared" si="1"/>
        <v>179623548</v>
      </c>
      <c r="K8" s="1">
        <f t="shared" si="1"/>
        <v>177148136</v>
      </c>
      <c r="L8" s="1">
        <f t="shared" si="1"/>
        <v>176380268</v>
      </c>
      <c r="M8" s="1">
        <f t="shared" si="1"/>
        <v>176982803</v>
      </c>
      <c r="N8" s="9">
        <f t="shared" si="0"/>
        <v>0.25016081364696197</v>
      </c>
      <c r="O8" s="1"/>
    </row>
    <row r="9" spans="4:27 16384:16384" x14ac:dyDescent="0.3">
      <c r="E9" s="1"/>
      <c r="F9" s="1"/>
      <c r="G9" s="1"/>
      <c r="H9" s="1"/>
      <c r="I9" s="1"/>
      <c r="J9" s="1"/>
      <c r="K9" s="1"/>
      <c r="L9" s="1"/>
      <c r="N9" s="4"/>
      <c r="Q9" s="2" t="s">
        <v>37</v>
      </c>
      <c r="Z9" s="12" t="s">
        <v>34</v>
      </c>
      <c r="AA9" s="12" t="s">
        <v>35</v>
      </c>
    </row>
    <row r="10" spans="4:27 16384:16384" x14ac:dyDescent="0.3">
      <c r="D10" s="2" t="s">
        <v>5</v>
      </c>
      <c r="E10" s="3"/>
      <c r="F10" s="1"/>
      <c r="G10" s="1"/>
      <c r="H10" s="1"/>
      <c r="I10" s="1"/>
      <c r="J10" s="1"/>
      <c r="K10" s="1"/>
      <c r="L10" s="1"/>
      <c r="N10" s="4"/>
      <c r="Q10">
        <v>2025</v>
      </c>
      <c r="R10">
        <v>2024</v>
      </c>
      <c r="S10">
        <v>2023</v>
      </c>
      <c r="T10">
        <v>2022</v>
      </c>
      <c r="U10">
        <v>2021</v>
      </c>
      <c r="V10">
        <v>2020</v>
      </c>
      <c r="W10">
        <v>2019</v>
      </c>
      <c r="X10">
        <v>2018</v>
      </c>
      <c r="Z10" s="12"/>
      <c r="AA10" s="12"/>
    </row>
    <row r="11" spans="4:27 16384:16384" x14ac:dyDescent="0.3">
      <c r="D11" t="s">
        <v>9</v>
      </c>
      <c r="E11" s="1">
        <v>19242862</v>
      </c>
      <c r="F11" s="1">
        <v>17480268</v>
      </c>
      <c r="G11" s="1">
        <v>16910758</v>
      </c>
      <c r="H11" s="1">
        <v>15883758</v>
      </c>
      <c r="I11" s="1">
        <v>16458771</v>
      </c>
      <c r="J11" s="1">
        <v>16617521</v>
      </c>
      <c r="K11" s="1">
        <v>16435793</v>
      </c>
      <c r="L11" s="1">
        <v>16506031</v>
      </c>
      <c r="M11" s="1">
        <v>16506031</v>
      </c>
      <c r="N11" s="4">
        <f t="shared" si="0"/>
        <v>0.16580794014018263</v>
      </c>
      <c r="O11" s="1"/>
      <c r="P11" t="str">
        <f t="shared" ref="P11:P20" si="2">D11</f>
        <v>State Aid</v>
      </c>
      <c r="Q11" s="4">
        <f>(E11/F11)-1</f>
        <v>0.10083335106761515</v>
      </c>
      <c r="R11" s="4">
        <f t="shared" ref="R11:X11" si="3">(F11/G11)-1</f>
        <v>3.3677378624896726E-2</v>
      </c>
      <c r="S11" s="4">
        <f t="shared" si="3"/>
        <v>6.4657242952203209E-2</v>
      </c>
      <c r="T11" s="4">
        <f t="shared" si="3"/>
        <v>-3.4936569686764618E-2</v>
      </c>
      <c r="U11" s="4">
        <f t="shared" si="3"/>
        <v>-9.5531698139572629E-3</v>
      </c>
      <c r="V11" s="4">
        <f t="shared" si="3"/>
        <v>1.1056844047622194E-2</v>
      </c>
      <c r="W11" s="4">
        <f t="shared" si="3"/>
        <v>-4.2552931107423531E-3</v>
      </c>
      <c r="X11" s="4">
        <f t="shared" si="3"/>
        <v>0</v>
      </c>
      <c r="Z11" s="5">
        <f>MEDIAN(Q11:X11)</f>
        <v>5.528422023811097E-3</v>
      </c>
      <c r="AA11" s="6">
        <f>_xlfn.STDEV.P(Q11:X11)</f>
        <v>4.1344305496832587E-2</v>
      </c>
    </row>
    <row r="12" spans="4:27 16384:16384" x14ac:dyDescent="0.3">
      <c r="D12" t="s">
        <v>6</v>
      </c>
      <c r="E12" s="1">
        <v>20000000</v>
      </c>
      <c r="F12" s="1">
        <v>15000000</v>
      </c>
      <c r="G12" s="1">
        <v>15000000</v>
      </c>
      <c r="H12" s="1">
        <v>15000000</v>
      </c>
      <c r="I12" s="1">
        <v>12500000</v>
      </c>
      <c r="J12" s="1">
        <v>12500000</v>
      </c>
      <c r="K12" s="1">
        <v>12500000</v>
      </c>
      <c r="L12" s="1">
        <v>12500000</v>
      </c>
      <c r="M12" s="1">
        <v>12500000</v>
      </c>
      <c r="N12" s="4">
        <f t="shared" si="0"/>
        <v>0.60000000000000009</v>
      </c>
      <c r="O12" s="1"/>
      <c r="P12" t="str">
        <f t="shared" si="2"/>
        <v>Capital City Funding</v>
      </c>
      <c r="Q12" s="4">
        <f>(E12/F12)-1</f>
        <v>0.33333333333333326</v>
      </c>
      <c r="R12" s="4">
        <f t="shared" ref="R12:X13" si="4">(F12/G12)-1</f>
        <v>0</v>
      </c>
      <c r="S12" s="4">
        <f t="shared" si="4"/>
        <v>0</v>
      </c>
      <c r="T12" s="4">
        <f t="shared" si="4"/>
        <v>0.19999999999999996</v>
      </c>
      <c r="U12" s="4">
        <f t="shared" si="4"/>
        <v>0</v>
      </c>
      <c r="V12" s="4">
        <f t="shared" si="4"/>
        <v>0</v>
      </c>
      <c r="W12" s="4">
        <f t="shared" si="4"/>
        <v>0</v>
      </c>
      <c r="X12" s="4">
        <f t="shared" si="4"/>
        <v>0</v>
      </c>
      <c r="Z12" s="5">
        <f t="shared" ref="Z12:Z19" si="5">MEDIAN(Q12:X12)</f>
        <v>0</v>
      </c>
      <c r="AA12" s="6">
        <f t="shared" ref="AA12:AA19" si="6">_xlfn.STDEV.P(Q12:X12)</f>
        <v>0.12018504251546627</v>
      </c>
    </row>
    <row r="13" spans="4:27 16384:16384" x14ac:dyDescent="0.3">
      <c r="D13" t="s">
        <v>7</v>
      </c>
      <c r="E13" s="1">
        <v>15000000</v>
      </c>
      <c r="F13" s="1">
        <v>15000000</v>
      </c>
      <c r="G13" s="1">
        <v>15000000</v>
      </c>
      <c r="H13" s="1">
        <v>15000000</v>
      </c>
      <c r="I13" s="1">
        <v>15000000</v>
      </c>
      <c r="J13" s="1">
        <v>15000000</v>
      </c>
      <c r="K13" s="1">
        <v>15000000</v>
      </c>
      <c r="L13" s="1">
        <v>15000000</v>
      </c>
      <c r="M13" s="1">
        <v>15000000</v>
      </c>
      <c r="N13" s="4">
        <f t="shared" si="0"/>
        <v>0</v>
      </c>
      <c r="O13" s="1"/>
      <c r="P13" t="str">
        <f t="shared" si="2"/>
        <v>19A Pilot</v>
      </c>
      <c r="Q13" s="4">
        <f>(E13/F13)-1</f>
        <v>0</v>
      </c>
      <c r="R13" s="4">
        <f t="shared" si="4"/>
        <v>0</v>
      </c>
      <c r="S13" s="4">
        <f t="shared" si="4"/>
        <v>0</v>
      </c>
      <c r="T13" s="4">
        <f t="shared" si="4"/>
        <v>0</v>
      </c>
      <c r="U13" s="4">
        <f t="shared" si="4"/>
        <v>0</v>
      </c>
      <c r="V13" s="4">
        <f t="shared" si="4"/>
        <v>0</v>
      </c>
      <c r="W13" s="4">
        <f t="shared" si="4"/>
        <v>0</v>
      </c>
      <c r="X13" s="4">
        <f t="shared" si="4"/>
        <v>0</v>
      </c>
      <c r="Z13" s="5">
        <f t="shared" si="5"/>
        <v>0</v>
      </c>
      <c r="AA13" s="6">
        <f t="shared" si="6"/>
        <v>0</v>
      </c>
    </row>
    <row r="14" spans="4:27 16384:16384" x14ac:dyDescent="0.3">
      <c r="D14" t="s">
        <v>8</v>
      </c>
      <c r="E14" s="11" t="s">
        <v>36</v>
      </c>
      <c r="F14" s="11"/>
      <c r="G14" s="1"/>
      <c r="H14" s="1"/>
      <c r="I14" s="1"/>
      <c r="J14" s="1"/>
      <c r="K14" s="1"/>
      <c r="L14" s="1"/>
      <c r="N14" s="4"/>
      <c r="P14" t="str">
        <f t="shared" si="2"/>
        <v>Federal Aid</v>
      </c>
      <c r="Q14" s="10" t="s">
        <v>31</v>
      </c>
      <c r="R14" s="10"/>
      <c r="S14" s="10"/>
      <c r="T14" s="10"/>
      <c r="U14" s="10"/>
      <c r="V14" s="10"/>
      <c r="W14" s="10"/>
      <c r="X14" s="10"/>
      <c r="Z14" s="5"/>
      <c r="AA14" s="6"/>
    </row>
    <row r="15" spans="4:27 16384:16384" x14ac:dyDescent="0.3">
      <c r="D15" t="s">
        <v>10</v>
      </c>
      <c r="E15" s="1">
        <v>49948000</v>
      </c>
      <c r="F15" s="1">
        <v>48629000</v>
      </c>
      <c r="G15" s="1">
        <v>46951000</v>
      </c>
      <c r="H15" s="1">
        <v>38424902</v>
      </c>
      <c r="I15" s="1">
        <v>35582773</v>
      </c>
      <c r="J15" s="1">
        <v>36546243</v>
      </c>
      <c r="K15" s="1">
        <v>34593722</v>
      </c>
      <c r="L15" s="1">
        <v>33500000</v>
      </c>
      <c r="M15" s="1">
        <v>34111580</v>
      </c>
      <c r="N15" s="4">
        <f t="shared" si="0"/>
        <v>0.46425348811166178</v>
      </c>
      <c r="O15" s="1"/>
      <c r="P15" t="str">
        <f t="shared" si="2"/>
        <v>Sales &amp; Use Tax</v>
      </c>
      <c r="Q15" s="4">
        <f t="shared" ref="Q15:X19" si="7">(E15/F15)-1</f>
        <v>2.712373275206148E-2</v>
      </c>
      <c r="R15" s="4">
        <f t="shared" si="7"/>
        <v>3.573938787246278E-2</v>
      </c>
      <c r="S15" s="4">
        <f t="shared" si="7"/>
        <v>0.22188990878883708</v>
      </c>
      <c r="T15" s="4">
        <f t="shared" si="7"/>
        <v>7.9873735529268686E-2</v>
      </c>
      <c r="U15" s="4">
        <f t="shared" si="7"/>
        <v>-2.6363038192462107E-2</v>
      </c>
      <c r="V15" s="4">
        <f t="shared" si="7"/>
        <v>5.6441483804489101E-2</v>
      </c>
      <c r="W15" s="4">
        <f t="shared" si="7"/>
        <v>3.2648417910447813E-2</v>
      </c>
      <c r="X15" s="4">
        <f t="shared" si="7"/>
        <v>-1.7928808926470086E-2</v>
      </c>
      <c r="Z15" s="5">
        <f t="shared" si="5"/>
        <v>3.4193902891455297E-2</v>
      </c>
      <c r="AA15" s="6">
        <f t="shared" si="6"/>
        <v>7.2407158550802042E-2</v>
      </c>
    </row>
    <row r="16" spans="4:27 16384:16384" x14ac:dyDescent="0.3">
      <c r="D16" t="s">
        <v>11</v>
      </c>
      <c r="E16" s="1">
        <v>62731000</v>
      </c>
      <c r="F16" s="1">
        <v>61497000</v>
      </c>
      <c r="G16" s="1">
        <v>60547750</v>
      </c>
      <c r="H16" s="1">
        <v>59550000</v>
      </c>
      <c r="I16" s="1">
        <v>59550000</v>
      </c>
      <c r="J16" s="1">
        <v>58550000</v>
      </c>
      <c r="K16" s="1">
        <v>58250000</v>
      </c>
      <c r="L16" s="1">
        <v>58250000</v>
      </c>
      <c r="M16" s="1">
        <v>57700000</v>
      </c>
      <c r="N16" s="4">
        <f t="shared" si="0"/>
        <v>8.7192374350086643E-2</v>
      </c>
      <c r="O16" s="1"/>
      <c r="P16" t="str">
        <f t="shared" si="2"/>
        <v>Property Tax</v>
      </c>
      <c r="Q16" s="4">
        <f t="shared" si="7"/>
        <v>2.006601948062503E-2</v>
      </c>
      <c r="R16" s="4">
        <f t="shared" si="7"/>
        <v>1.5677708915690536E-2</v>
      </c>
      <c r="S16" s="4">
        <f t="shared" si="7"/>
        <v>1.6754827875734568E-2</v>
      </c>
      <c r="T16" s="4">
        <f t="shared" si="7"/>
        <v>0</v>
      </c>
      <c r="U16" s="4">
        <f t="shared" si="7"/>
        <v>1.7079419299743881E-2</v>
      </c>
      <c r="V16" s="4">
        <f t="shared" si="7"/>
        <v>5.1502145922746045E-3</v>
      </c>
      <c r="W16" s="4">
        <f t="shared" si="7"/>
        <v>0</v>
      </c>
      <c r="X16" s="4">
        <f t="shared" si="7"/>
        <v>9.5320623916810288E-3</v>
      </c>
      <c r="Z16" s="5">
        <f t="shared" si="5"/>
        <v>1.2604885653685782E-2</v>
      </c>
      <c r="AA16" s="6">
        <f t="shared" si="6"/>
        <v>7.5064777783461828E-3</v>
      </c>
    </row>
    <row r="17" spans="4:27" x14ac:dyDescent="0.3">
      <c r="D17" t="s">
        <v>12</v>
      </c>
      <c r="E17" s="1">
        <v>7194000</v>
      </c>
      <c r="F17" s="1">
        <v>6322000</v>
      </c>
      <c r="G17" s="1">
        <v>6674827</v>
      </c>
      <c r="H17" s="1">
        <v>5676527</v>
      </c>
      <c r="I17" s="1">
        <v>6517273</v>
      </c>
      <c r="J17" s="1">
        <v>6303760</v>
      </c>
      <c r="K17" s="1">
        <v>4675000</v>
      </c>
      <c r="L17" s="1">
        <v>7378500</v>
      </c>
      <c r="M17" s="1">
        <v>6933973</v>
      </c>
      <c r="N17" s="4">
        <f t="shared" si="0"/>
        <v>3.7500434455109755E-2</v>
      </c>
      <c r="O17" s="1"/>
      <c r="P17" t="str">
        <f t="shared" si="2"/>
        <v>Other PILOTS &amp; Taxes</v>
      </c>
      <c r="Q17" s="4">
        <f t="shared" si="7"/>
        <v>0.13793103448275867</v>
      </c>
      <c r="R17" s="4">
        <f t="shared" si="7"/>
        <v>-5.2859347515673449E-2</v>
      </c>
      <c r="S17" s="4">
        <f t="shared" si="7"/>
        <v>0.17586457353237295</v>
      </c>
      <c r="T17" s="4">
        <f t="shared" si="7"/>
        <v>-0.12900272859522688</v>
      </c>
      <c r="U17" s="4">
        <f t="shared" si="7"/>
        <v>3.3870737464624323E-2</v>
      </c>
      <c r="V17" s="4">
        <f t="shared" si="7"/>
        <v>0.34839786096256686</v>
      </c>
      <c r="W17" s="4">
        <f t="shared" si="7"/>
        <v>-0.36640238530866709</v>
      </c>
      <c r="X17" s="4">
        <f t="shared" si="7"/>
        <v>6.4108556523078564E-2</v>
      </c>
      <c r="Z17" s="5">
        <f t="shared" si="5"/>
        <v>4.8989646993851443E-2</v>
      </c>
      <c r="AA17" s="6">
        <f t="shared" si="6"/>
        <v>0.20145250787345703</v>
      </c>
    </row>
    <row r="18" spans="4:27" x14ac:dyDescent="0.3">
      <c r="D18" t="s">
        <v>13</v>
      </c>
      <c r="E18" s="1">
        <v>4105000</v>
      </c>
      <c r="F18" s="1">
        <v>3230000</v>
      </c>
      <c r="G18" s="1">
        <v>3609980</v>
      </c>
      <c r="H18" s="1">
        <v>3133980</v>
      </c>
      <c r="I18" s="1">
        <v>6127500</v>
      </c>
      <c r="J18" s="1">
        <v>6217700</v>
      </c>
      <c r="K18" s="1">
        <v>6069650</v>
      </c>
      <c r="L18" s="1">
        <v>6107300</v>
      </c>
      <c r="M18" s="1">
        <v>7353000</v>
      </c>
      <c r="N18" s="4">
        <f t="shared" si="0"/>
        <v>-0.44172446620427042</v>
      </c>
      <c r="O18" s="1"/>
      <c r="P18" t="str">
        <f t="shared" si="2"/>
        <v>Landfill Income</v>
      </c>
      <c r="Q18" s="4">
        <f t="shared" si="7"/>
        <v>0.27089783281733748</v>
      </c>
      <c r="R18" s="4">
        <f t="shared" si="7"/>
        <v>-0.1052582008764591</v>
      </c>
      <c r="S18" s="4">
        <f t="shared" si="7"/>
        <v>0.15188354743808197</v>
      </c>
      <c r="T18" s="4">
        <f t="shared" si="7"/>
        <v>-0.48853855569155447</v>
      </c>
      <c r="U18" s="4">
        <f t="shared" si="7"/>
        <v>-1.4506972031458565E-2</v>
      </c>
      <c r="V18" s="4">
        <f t="shared" si="7"/>
        <v>2.4391851259957242E-2</v>
      </c>
      <c r="W18" s="4">
        <f t="shared" si="7"/>
        <v>-6.1647536554615412E-3</v>
      </c>
      <c r="X18" s="4">
        <f t="shared" si="7"/>
        <v>-0.16941384468924248</v>
      </c>
      <c r="Z18" s="5">
        <f t="shared" si="5"/>
        <v>-1.0335862843460053E-2</v>
      </c>
      <c r="AA18" s="6">
        <f t="shared" si="6"/>
        <v>0.21259594886598202</v>
      </c>
    </row>
    <row r="19" spans="4:27" x14ac:dyDescent="0.3">
      <c r="D19" t="s">
        <v>14</v>
      </c>
      <c r="E19" s="1">
        <v>25188500</v>
      </c>
      <c r="F19" s="1">
        <v>17867700</v>
      </c>
      <c r="G19" s="1">
        <v>18125100</v>
      </c>
      <c r="H19" s="1">
        <v>16927900</v>
      </c>
      <c r="I19" s="1">
        <v>16958500</v>
      </c>
      <c r="J19" s="1">
        <v>16168505</v>
      </c>
      <c r="K19" s="1">
        <v>15555189</v>
      </c>
      <c r="L19" s="1">
        <v>15211912</v>
      </c>
      <c r="M19" s="1">
        <v>14600271</v>
      </c>
      <c r="N19" s="4">
        <f t="shared" si="0"/>
        <v>0.72520770333646545</v>
      </c>
      <c r="O19" s="1"/>
      <c r="P19" t="str">
        <f t="shared" si="2"/>
        <v>Departmental Income</v>
      </c>
      <c r="Q19" s="4">
        <f t="shared" si="7"/>
        <v>0.4097225720154245</v>
      </c>
      <c r="R19" s="4">
        <f t="shared" si="7"/>
        <v>-1.4201300958339491E-2</v>
      </c>
      <c r="S19" s="4">
        <f t="shared" si="7"/>
        <v>7.0723480171787312E-2</v>
      </c>
      <c r="T19" s="4">
        <f t="shared" si="7"/>
        <v>-1.8044048707137605E-3</v>
      </c>
      <c r="U19" s="4">
        <f t="shared" si="7"/>
        <v>4.8860114154029688E-2</v>
      </c>
      <c r="V19" s="4">
        <f t="shared" si="7"/>
        <v>3.9428386244615865E-2</v>
      </c>
      <c r="W19" s="4">
        <f t="shared" si="7"/>
        <v>2.2566328282729975E-2</v>
      </c>
      <c r="X19" s="4">
        <f t="shared" si="7"/>
        <v>4.1892441585501983E-2</v>
      </c>
      <c r="Z19" s="5">
        <f t="shared" si="5"/>
        <v>4.0660413915058924E-2</v>
      </c>
      <c r="AA19" s="6">
        <f t="shared" si="6"/>
        <v>0.12829184719767717</v>
      </c>
    </row>
    <row r="20" spans="4:27" x14ac:dyDescent="0.3">
      <c r="D20" t="s">
        <v>15</v>
      </c>
      <c r="E20" s="1">
        <v>2920127</v>
      </c>
      <c r="F20" s="1">
        <v>2184000</v>
      </c>
      <c r="G20" s="1">
        <v>2580054</v>
      </c>
      <c r="H20" s="1"/>
      <c r="I20" s="1"/>
      <c r="J20" s="1"/>
      <c r="K20" s="1"/>
      <c r="L20" s="1"/>
      <c r="N20" s="4"/>
      <c r="P20" t="str">
        <f t="shared" si="2"/>
        <v>Inter-Fund Transfers</v>
      </c>
      <c r="Q20" s="4"/>
      <c r="R20" s="4"/>
      <c r="S20" s="4"/>
      <c r="T20" s="4"/>
      <c r="U20" s="4"/>
      <c r="V20" s="4"/>
      <c r="W20" s="4"/>
      <c r="X20" s="4"/>
      <c r="Z20" s="5"/>
      <c r="AA20" s="6"/>
    </row>
    <row r="21" spans="4:27" x14ac:dyDescent="0.3">
      <c r="D21" t="s">
        <v>30</v>
      </c>
      <c r="E21" s="1"/>
      <c r="F21" s="1"/>
      <c r="G21" s="1"/>
      <c r="H21" s="1">
        <v>450000</v>
      </c>
      <c r="I21" s="1">
        <v>450000</v>
      </c>
      <c r="J21" s="1">
        <v>1800000</v>
      </c>
      <c r="K21" s="1"/>
      <c r="L21" s="1"/>
      <c r="N21" s="4"/>
      <c r="Q21" s="4"/>
      <c r="R21" s="4"/>
      <c r="S21" s="4"/>
      <c r="T21" s="4"/>
      <c r="U21" s="4"/>
      <c r="V21" s="4"/>
      <c r="W21" s="4"/>
      <c r="X21" s="4"/>
      <c r="Z21" s="5"/>
      <c r="AA21" s="6"/>
    </row>
    <row r="22" spans="4:27" x14ac:dyDescent="0.3">
      <c r="D22" t="s">
        <v>33</v>
      </c>
      <c r="E22" s="1">
        <f>10176476+4751000</f>
        <v>14927476</v>
      </c>
      <c r="F22" s="1">
        <f>11778943+27022000</f>
        <v>38800943</v>
      </c>
      <c r="G22" s="1">
        <v>32318242</v>
      </c>
      <c r="H22" s="1">
        <v>20609208</v>
      </c>
      <c r="I22" s="1">
        <v>12586140</v>
      </c>
      <c r="J22" s="1">
        <v>11679819</v>
      </c>
      <c r="K22" s="1">
        <v>14068782</v>
      </c>
      <c r="L22" s="1">
        <v>11926525</v>
      </c>
      <c r="M22" s="1">
        <v>12277948</v>
      </c>
      <c r="N22" s="4">
        <f t="shared" si="0"/>
        <v>0.21579566878765077</v>
      </c>
      <c r="O22" s="1"/>
      <c r="P22" t="str">
        <f>D22</f>
        <v>All Other (includes Federal Aid for 2024 &amp; 2025)</v>
      </c>
      <c r="Q22" s="4">
        <f t="shared" ref="Q22" si="8">(E22/F22)-1</f>
        <v>-0.61528058738160052</v>
      </c>
      <c r="R22" s="4">
        <f t="shared" ref="R22" si="9">(F22/G22)-1</f>
        <v>0.20058953082905928</v>
      </c>
      <c r="S22" s="4">
        <f t="shared" ref="S22:X22" si="10">((G22+G14)/(H22+H14))-1</f>
        <v>0.56814575310220561</v>
      </c>
      <c r="T22" s="4">
        <f t="shared" si="10"/>
        <v>0.63745262646053513</v>
      </c>
      <c r="U22" s="4">
        <f t="shared" si="10"/>
        <v>7.7597178517920584E-2</v>
      </c>
      <c r="V22" s="4">
        <f t="shared" si="10"/>
        <v>-0.16980595761594719</v>
      </c>
      <c r="W22" s="4">
        <f t="shared" si="10"/>
        <v>0.1796212224432514</v>
      </c>
      <c r="X22" s="4">
        <f t="shared" si="10"/>
        <v>-2.8622290956110907E-2</v>
      </c>
      <c r="Z22" s="5">
        <f t="shared" ref="Z22:Z24" si="11">MEDIAN(Q22:X22)</f>
        <v>0.12860920048058599</v>
      </c>
      <c r="AA22" s="6">
        <f t="shared" ref="AA22:AA36" si="12">_xlfn.STDEV.P(Q22:X22)</f>
        <v>0.3751053165980982</v>
      </c>
    </row>
    <row r="23" spans="4:27" x14ac:dyDescent="0.3">
      <c r="E23" s="1"/>
      <c r="F23" s="1"/>
      <c r="G23" s="1"/>
      <c r="H23" s="1"/>
      <c r="I23" s="1"/>
      <c r="J23" s="1"/>
      <c r="K23" s="1"/>
      <c r="L23" s="1"/>
      <c r="N23" s="4"/>
      <c r="Q23" s="4"/>
      <c r="R23" s="4"/>
      <c r="S23" s="4"/>
      <c r="T23" s="4"/>
      <c r="U23" s="4"/>
      <c r="V23" s="4"/>
      <c r="W23" s="4"/>
      <c r="X23" s="4"/>
      <c r="Z23" s="5"/>
      <c r="AA23" s="6"/>
    </row>
    <row r="24" spans="4:27" x14ac:dyDescent="0.3">
      <c r="D24" t="s">
        <v>16</v>
      </c>
      <c r="E24" s="1">
        <f>SUM(E11:E23)</f>
        <v>221256965</v>
      </c>
      <c r="F24" s="1">
        <f>SUM(F11:F23)</f>
        <v>226010911</v>
      </c>
      <c r="G24" s="1">
        <f t="shared" ref="G24:M24" si="13">SUM(G11:G22)</f>
        <v>217717711</v>
      </c>
      <c r="H24" s="1">
        <f t="shared" si="13"/>
        <v>190656275</v>
      </c>
      <c r="I24" s="1">
        <f t="shared" si="13"/>
        <v>181730957</v>
      </c>
      <c r="J24" s="1">
        <f t="shared" si="13"/>
        <v>181383548</v>
      </c>
      <c r="K24" s="1">
        <f t="shared" si="13"/>
        <v>177148136</v>
      </c>
      <c r="L24" s="1">
        <f t="shared" si="13"/>
        <v>176380268</v>
      </c>
      <c r="M24" s="1">
        <f t="shared" si="13"/>
        <v>176982803</v>
      </c>
      <c r="N24" s="4">
        <f t="shared" si="0"/>
        <v>0.25016081364696197</v>
      </c>
      <c r="O24" s="1"/>
      <c r="P24" t="str">
        <f>D24</f>
        <v>Total</v>
      </c>
      <c r="Q24" s="4">
        <f t="shared" ref="Q24:X24" si="14">(E24/F24)-1</f>
        <v>-2.1034143789633197E-2</v>
      </c>
      <c r="R24" s="4">
        <f t="shared" si="14"/>
        <v>3.8091526692562105E-2</v>
      </c>
      <c r="S24" s="4">
        <f t="shared" si="14"/>
        <v>0.14193834427951568</v>
      </c>
      <c r="T24" s="4">
        <f t="shared" si="14"/>
        <v>4.9112810207674107E-2</v>
      </c>
      <c r="U24" s="4">
        <f t="shared" si="14"/>
        <v>1.9153280649246707E-3</v>
      </c>
      <c r="V24" s="4">
        <f t="shared" si="14"/>
        <v>2.3908871386600472E-2</v>
      </c>
      <c r="W24" s="4">
        <f t="shared" si="14"/>
        <v>4.3534801750046981E-3</v>
      </c>
      <c r="X24" s="4">
        <f t="shared" si="14"/>
        <v>-3.4044833158168863E-3</v>
      </c>
      <c r="Z24" s="5">
        <f t="shared" si="11"/>
        <v>1.4131175780802585E-2</v>
      </c>
      <c r="AA24" s="6">
        <f t="shared" si="12"/>
        <v>4.7646653370946541E-2</v>
      </c>
    </row>
    <row r="25" spans="4:27" x14ac:dyDescent="0.3">
      <c r="E25" s="1"/>
      <c r="F25" s="1"/>
      <c r="G25" s="1"/>
      <c r="H25" s="1"/>
      <c r="I25" s="1"/>
      <c r="J25" s="1"/>
      <c r="K25" s="1"/>
      <c r="L25" s="1"/>
      <c r="N25" s="4"/>
      <c r="AA25" s="6"/>
    </row>
    <row r="26" spans="4:27" x14ac:dyDescent="0.3">
      <c r="E26" s="1"/>
      <c r="F26" s="1"/>
      <c r="G26" s="1"/>
      <c r="H26" s="1"/>
      <c r="I26" s="1"/>
      <c r="J26" s="1"/>
      <c r="K26" s="1"/>
      <c r="L26" s="1"/>
      <c r="N26" s="4"/>
      <c r="Q26" s="2" t="s">
        <v>38</v>
      </c>
      <c r="AA26" s="6"/>
    </row>
    <row r="27" spans="4:27" x14ac:dyDescent="0.3">
      <c r="D27" s="2" t="s">
        <v>17</v>
      </c>
      <c r="E27" s="3"/>
      <c r="F27" s="1"/>
      <c r="G27" s="1"/>
      <c r="H27" s="1"/>
      <c r="I27" s="1"/>
      <c r="J27" s="1"/>
      <c r="K27" s="1"/>
      <c r="L27" s="1"/>
      <c r="N27" s="4"/>
      <c r="Q27">
        <v>2025</v>
      </c>
      <c r="R27">
        <v>2024</v>
      </c>
      <c r="S27">
        <v>2023</v>
      </c>
      <c r="T27">
        <v>2022</v>
      </c>
      <c r="U27">
        <v>2021</v>
      </c>
      <c r="V27">
        <v>2020</v>
      </c>
      <c r="W27">
        <v>2019</v>
      </c>
      <c r="X27">
        <v>2018</v>
      </c>
      <c r="AA27" s="6"/>
    </row>
    <row r="28" spans="4:27" x14ac:dyDescent="0.3">
      <c r="D28" t="s">
        <v>18</v>
      </c>
      <c r="E28" s="1">
        <v>100026611</v>
      </c>
      <c r="F28" s="1">
        <v>96808273</v>
      </c>
      <c r="G28" s="1">
        <v>91446424</v>
      </c>
      <c r="H28" s="1">
        <v>83361884</v>
      </c>
      <c r="I28" s="1">
        <v>80362249</v>
      </c>
      <c r="J28" s="1">
        <v>78447209</v>
      </c>
      <c r="K28" s="1">
        <v>77460962</v>
      </c>
      <c r="L28" s="1">
        <v>74328494</v>
      </c>
      <c r="M28" s="1">
        <v>75537241</v>
      </c>
      <c r="N28" s="4">
        <f t="shared" si="0"/>
        <v>0.32420260093958153</v>
      </c>
      <c r="O28" s="1"/>
      <c r="P28" t="str">
        <f t="shared" ref="P28:P37" si="15">D28</f>
        <v>Wages</v>
      </c>
      <c r="Q28" s="4">
        <f t="shared" ref="Q28:X34" si="16">(E28/F28)-1</f>
        <v>3.3244452155447579E-2</v>
      </c>
      <c r="R28" s="4">
        <f t="shared" si="16"/>
        <v>5.8633774460114418E-2</v>
      </c>
      <c r="S28" s="4">
        <f t="shared" si="16"/>
        <v>9.6981253446719151E-2</v>
      </c>
      <c r="T28" s="4">
        <f t="shared" si="16"/>
        <v>3.732641927430369E-2</v>
      </c>
      <c r="U28" s="4">
        <f t="shared" si="16"/>
        <v>2.4411830891268638E-2</v>
      </c>
      <c r="V28" s="4">
        <f t="shared" si="16"/>
        <v>1.2732181146936972E-2</v>
      </c>
      <c r="W28" s="4">
        <f t="shared" si="16"/>
        <v>4.2143568790725228E-2</v>
      </c>
      <c r="X28" s="4">
        <f t="shared" si="16"/>
        <v>-1.600200092031423E-2</v>
      </c>
      <c r="Z28" s="5">
        <f>MEDIAN(Q28:X28)</f>
        <v>3.5285435714875635E-2</v>
      </c>
      <c r="AA28" s="6">
        <f t="shared" si="12"/>
        <v>3.0938873986736531E-2</v>
      </c>
    </row>
    <row r="29" spans="4:27" x14ac:dyDescent="0.3">
      <c r="D29" t="s">
        <v>19</v>
      </c>
      <c r="E29" s="1">
        <v>20863181</v>
      </c>
      <c r="F29" s="1">
        <v>19882000</v>
      </c>
      <c r="G29" s="1">
        <v>18022176</v>
      </c>
      <c r="H29" s="1">
        <v>15901781</v>
      </c>
      <c r="I29" s="1">
        <v>15689406</v>
      </c>
      <c r="J29" s="1">
        <v>14658313</v>
      </c>
      <c r="K29" s="1">
        <v>13312840</v>
      </c>
      <c r="L29" s="1">
        <v>14488371</v>
      </c>
      <c r="M29" s="1">
        <v>14389619</v>
      </c>
      <c r="N29" s="4">
        <f t="shared" si="0"/>
        <v>0.44987723441461513</v>
      </c>
      <c r="O29" s="1"/>
      <c r="P29" t="str">
        <f t="shared" si="15"/>
        <v>Retirement</v>
      </c>
      <c r="Q29" s="4">
        <f t="shared" si="16"/>
        <v>4.9350216276028647E-2</v>
      </c>
      <c r="R29" s="4">
        <f t="shared" si="16"/>
        <v>0.10319641756911047</v>
      </c>
      <c r="S29" s="4">
        <f t="shared" si="16"/>
        <v>0.1333432399804777</v>
      </c>
      <c r="T29" s="4">
        <f t="shared" si="16"/>
        <v>1.3536203983758321E-2</v>
      </c>
      <c r="U29" s="4">
        <f t="shared" si="16"/>
        <v>7.034185993981712E-2</v>
      </c>
      <c r="V29" s="4">
        <f t="shared" si="16"/>
        <v>0.101065813154819</v>
      </c>
      <c r="W29" s="4">
        <f t="shared" si="16"/>
        <v>-8.1136174660353499E-2</v>
      </c>
      <c r="X29" s="4">
        <f t="shared" si="16"/>
        <v>6.8627251353909902E-3</v>
      </c>
      <c r="Z29" s="5">
        <f t="shared" ref="Z29:Z36" si="17">MEDIAN(Q29:X29)</f>
        <v>5.9846038107922883E-2</v>
      </c>
      <c r="AA29" s="6">
        <f t="shared" si="12"/>
        <v>6.4404518006189695E-2</v>
      </c>
    </row>
    <row r="30" spans="4:27" x14ac:dyDescent="0.3">
      <c r="D30" t="s">
        <v>20</v>
      </c>
      <c r="E30" s="1">
        <v>7382511</v>
      </c>
      <c r="F30" s="1">
        <v>6953029</v>
      </c>
      <c r="G30" s="1">
        <v>6679937</v>
      </c>
      <c r="H30" s="1">
        <v>6603255</v>
      </c>
      <c r="I30" s="1">
        <v>6252593</v>
      </c>
      <c r="J30" s="1">
        <v>6045285</v>
      </c>
      <c r="K30" s="1">
        <v>5768142</v>
      </c>
      <c r="L30" s="1">
        <v>5526054</v>
      </c>
      <c r="M30" s="1">
        <v>5929238</v>
      </c>
      <c r="N30" s="4">
        <f t="shared" si="0"/>
        <v>0.24510282771580427</v>
      </c>
      <c r="O30" s="1"/>
      <c r="P30" t="str">
        <f t="shared" si="15"/>
        <v>FICA</v>
      </c>
      <c r="Q30" s="4">
        <f t="shared" si="16"/>
        <v>6.176905058212756E-2</v>
      </c>
      <c r="R30" s="4">
        <f t="shared" si="16"/>
        <v>4.0882421495891386E-2</v>
      </c>
      <c r="S30" s="4">
        <f t="shared" si="16"/>
        <v>1.1612757647554206E-2</v>
      </c>
      <c r="T30" s="4">
        <f t="shared" si="16"/>
        <v>5.6082652429160218E-2</v>
      </c>
      <c r="U30" s="4">
        <f t="shared" si="16"/>
        <v>3.4292510609507998E-2</v>
      </c>
      <c r="V30" s="4">
        <f t="shared" si="16"/>
        <v>4.8047187465218411E-2</v>
      </c>
      <c r="W30" s="4">
        <f t="shared" si="16"/>
        <v>4.3808475270057157E-2</v>
      </c>
      <c r="X30" s="4">
        <f t="shared" si="16"/>
        <v>-6.7999294344399774E-2</v>
      </c>
      <c r="Z30" s="5">
        <f t="shared" si="17"/>
        <v>4.2345448382974271E-2</v>
      </c>
      <c r="AA30" s="6">
        <f t="shared" si="12"/>
        <v>3.9160270007796996E-2</v>
      </c>
    </row>
    <row r="31" spans="4:27" x14ac:dyDescent="0.3">
      <c r="D31" t="s">
        <v>21</v>
      </c>
      <c r="E31" s="1">
        <v>17681346</v>
      </c>
      <c r="F31" s="1">
        <v>17338756</v>
      </c>
      <c r="G31" s="1">
        <v>16444362</v>
      </c>
      <c r="H31" s="1">
        <v>17117599</v>
      </c>
      <c r="I31" s="1">
        <v>17107955</v>
      </c>
      <c r="J31" s="1">
        <v>16539681</v>
      </c>
      <c r="K31" s="1">
        <v>16311074</v>
      </c>
      <c r="L31" s="1">
        <v>16133685</v>
      </c>
      <c r="M31" s="1">
        <v>16061131</v>
      </c>
      <c r="N31" s="4">
        <f t="shared" si="0"/>
        <v>0.10087801413237951</v>
      </c>
      <c r="O31" s="1"/>
      <c r="P31" t="str">
        <f t="shared" si="15"/>
        <v>Health Insurance &amp; Other Employee Benefits</v>
      </c>
      <c r="Q31" s="4">
        <f t="shared" si="16"/>
        <v>1.9758626282070146E-2</v>
      </c>
      <c r="R31" s="4">
        <f t="shared" si="16"/>
        <v>5.4389097004797105E-2</v>
      </c>
      <c r="S31" s="4">
        <f t="shared" si="16"/>
        <v>-3.9330106985214441E-2</v>
      </c>
      <c r="T31" s="4">
        <f t="shared" si="16"/>
        <v>5.6371436562696609E-4</v>
      </c>
      <c r="U31" s="4">
        <f t="shared" si="16"/>
        <v>3.4358220089008906E-2</v>
      </c>
      <c r="V31" s="4">
        <f t="shared" si="16"/>
        <v>1.4015447419342131E-2</v>
      </c>
      <c r="W31" s="4">
        <f t="shared" si="16"/>
        <v>1.0994946287844254E-2</v>
      </c>
      <c r="X31" s="4">
        <f t="shared" si="16"/>
        <v>4.5173655578800709E-3</v>
      </c>
      <c r="Z31" s="5">
        <f t="shared" si="17"/>
        <v>1.2505196853593192E-2</v>
      </c>
      <c r="AA31" s="6">
        <f t="shared" si="12"/>
        <v>2.5451468301337529E-2</v>
      </c>
    </row>
    <row r="32" spans="4:27" x14ac:dyDescent="0.3">
      <c r="D32" t="s">
        <v>22</v>
      </c>
      <c r="E32" s="1">
        <v>12070370</v>
      </c>
      <c r="F32" s="1">
        <v>14039610</v>
      </c>
      <c r="G32" s="1">
        <v>12887800</v>
      </c>
      <c r="H32" s="1">
        <v>10450000</v>
      </c>
      <c r="I32" s="1">
        <v>10421106</v>
      </c>
      <c r="J32" s="1">
        <v>10498977</v>
      </c>
      <c r="K32" s="1">
        <v>10192368</v>
      </c>
      <c r="L32" s="1">
        <v>11054785</v>
      </c>
      <c r="M32" s="1">
        <v>11715151</v>
      </c>
      <c r="N32" s="4">
        <f t="shared" si="0"/>
        <v>3.0321333459551569E-2</v>
      </c>
      <c r="O32" s="1"/>
      <c r="P32" t="str">
        <f t="shared" si="15"/>
        <v>Retiree Health Insurance &amp; Medicare</v>
      </c>
      <c r="Q32" s="4">
        <f t="shared" si="16"/>
        <v>-0.14026315545802204</v>
      </c>
      <c r="R32" s="4">
        <f t="shared" si="16"/>
        <v>8.9372119368705372E-2</v>
      </c>
      <c r="S32" s="4">
        <f t="shared" si="16"/>
        <v>0.23328229665071776</v>
      </c>
      <c r="T32" s="4">
        <f t="shared" si="16"/>
        <v>2.7726423663667621E-3</v>
      </c>
      <c r="U32" s="4">
        <f t="shared" si="16"/>
        <v>-7.4170083428127809E-3</v>
      </c>
      <c r="V32" s="4">
        <f t="shared" si="16"/>
        <v>3.0082214456934819E-2</v>
      </c>
      <c r="W32" s="4">
        <f t="shared" si="16"/>
        <v>-7.8013005228052879E-2</v>
      </c>
      <c r="X32" s="4">
        <f t="shared" si="16"/>
        <v>-5.6368543606480137E-2</v>
      </c>
      <c r="Z32" s="5">
        <f t="shared" si="17"/>
        <v>-2.3221829882230094E-3</v>
      </c>
      <c r="AA32" s="6">
        <f t="shared" si="12"/>
        <v>0.1070271702043967</v>
      </c>
    </row>
    <row r="33" spans="4:27" x14ac:dyDescent="0.3">
      <c r="D33" t="s">
        <v>23</v>
      </c>
      <c r="E33" s="1">
        <v>3577000</v>
      </c>
      <c r="F33" s="1">
        <v>3592000</v>
      </c>
      <c r="G33" s="1">
        <v>3461000</v>
      </c>
      <c r="H33" s="1">
        <v>4587000</v>
      </c>
      <c r="I33" s="1">
        <v>4412000</v>
      </c>
      <c r="J33" s="1">
        <v>4396038</v>
      </c>
      <c r="K33" s="1">
        <v>4353067</v>
      </c>
      <c r="L33" s="1">
        <v>4287257</v>
      </c>
      <c r="M33" s="1">
        <v>3985637</v>
      </c>
      <c r="N33" s="4">
        <f t="shared" si="0"/>
        <v>-0.10252740026249252</v>
      </c>
      <c r="O33" s="1"/>
      <c r="P33" t="str">
        <f t="shared" si="15"/>
        <v>Workers Compensation</v>
      </c>
      <c r="Q33" s="4">
        <f t="shared" si="16"/>
        <v>-4.1759465478842239E-3</v>
      </c>
      <c r="R33" s="4">
        <f t="shared" si="16"/>
        <v>3.7850332273909215E-2</v>
      </c>
      <c r="S33" s="4">
        <f t="shared" si="16"/>
        <v>-0.24547634619577063</v>
      </c>
      <c r="T33" s="4">
        <f t="shared" si="16"/>
        <v>3.9664551223934641E-2</v>
      </c>
      <c r="U33" s="4">
        <f t="shared" si="16"/>
        <v>3.6309968203187548E-3</v>
      </c>
      <c r="V33" s="4">
        <f t="shared" si="16"/>
        <v>9.8714308785048388E-3</v>
      </c>
      <c r="W33" s="4">
        <f t="shared" si="16"/>
        <v>1.535014112753208E-2</v>
      </c>
      <c r="X33" s="4">
        <f t="shared" si="16"/>
        <v>7.5676736240656073E-2</v>
      </c>
      <c r="Z33" s="5">
        <f t="shared" si="17"/>
        <v>1.2610786003018459E-2</v>
      </c>
      <c r="AA33" s="6">
        <f t="shared" si="12"/>
        <v>9.272531134052471E-2</v>
      </c>
    </row>
    <row r="34" spans="4:27" x14ac:dyDescent="0.3">
      <c r="D34" t="s">
        <v>24</v>
      </c>
      <c r="E34" s="1">
        <v>38734400</v>
      </c>
      <c r="F34" s="1">
        <v>38087119</v>
      </c>
      <c r="G34" s="1">
        <v>37064943</v>
      </c>
      <c r="H34" s="1">
        <v>34196194</v>
      </c>
      <c r="I34" s="1">
        <v>27766705</v>
      </c>
      <c r="J34" s="1">
        <v>27164445</v>
      </c>
      <c r="K34" s="1">
        <v>30631672</v>
      </c>
      <c r="L34" s="1">
        <v>28869074</v>
      </c>
      <c r="M34" s="1">
        <v>27518519</v>
      </c>
      <c r="N34" s="4">
        <f t="shared" si="0"/>
        <v>0.40757574926179707</v>
      </c>
      <c r="O34" s="1"/>
      <c r="P34" t="str">
        <f t="shared" si="15"/>
        <v>Operating Expenses</v>
      </c>
      <c r="Q34" s="4">
        <f t="shared" si="16"/>
        <v>1.6994748276969895E-2</v>
      </c>
      <c r="R34" s="4">
        <f t="shared" si="16"/>
        <v>2.7577973072830497E-2</v>
      </c>
      <c r="S34" s="4">
        <f t="shared" si="16"/>
        <v>8.3890885634816614E-2</v>
      </c>
      <c r="T34" s="4">
        <f t="shared" si="16"/>
        <v>0.23155390601801695</v>
      </c>
      <c r="U34" s="4">
        <f t="shared" si="16"/>
        <v>2.2170892871177683E-2</v>
      </c>
      <c r="V34" s="4">
        <f t="shared" si="16"/>
        <v>-0.11319091559873062</v>
      </c>
      <c r="W34" s="4">
        <f t="shared" si="16"/>
        <v>6.1054885238092549E-2</v>
      </c>
      <c r="X34" s="4">
        <f t="shared" si="16"/>
        <v>4.9078040864044992E-2</v>
      </c>
      <c r="Z34" s="5">
        <f t="shared" si="17"/>
        <v>3.8328006968437744E-2</v>
      </c>
      <c r="AA34" s="6">
        <f t="shared" si="12"/>
        <v>8.8865670428796756E-2</v>
      </c>
    </row>
    <row r="35" spans="4:27" x14ac:dyDescent="0.3">
      <c r="D35" t="s">
        <v>25</v>
      </c>
      <c r="E35" s="1">
        <v>2000000</v>
      </c>
      <c r="F35" s="1">
        <v>12000000</v>
      </c>
      <c r="G35" s="1">
        <v>10000000</v>
      </c>
      <c r="H35" s="1"/>
      <c r="I35" s="1"/>
      <c r="J35" s="1"/>
      <c r="K35" s="1"/>
      <c r="L35" s="1"/>
      <c r="N35" s="4"/>
      <c r="P35" t="str">
        <f t="shared" si="15"/>
        <v>Albany for All</v>
      </c>
      <c r="Q35" s="4"/>
      <c r="R35" s="4"/>
      <c r="S35" s="4"/>
      <c r="T35" s="4"/>
      <c r="U35" s="4"/>
      <c r="V35" s="4"/>
      <c r="W35" s="4"/>
      <c r="X35" s="4"/>
      <c r="Z35" s="5"/>
      <c r="AA35" s="6"/>
    </row>
    <row r="36" spans="4:27" x14ac:dyDescent="0.3">
      <c r="D36" t="s">
        <v>26</v>
      </c>
      <c r="E36" s="1">
        <v>16986546</v>
      </c>
      <c r="F36" s="1">
        <v>15540124</v>
      </c>
      <c r="G36" s="1">
        <v>20276069</v>
      </c>
      <c r="H36" s="1">
        <v>17232932</v>
      </c>
      <c r="I36" s="1">
        <v>17967628</v>
      </c>
      <c r="J36" s="1">
        <v>23633600</v>
      </c>
      <c r="K36" s="1">
        <v>19117993</v>
      </c>
      <c r="L36" s="1">
        <v>21692548</v>
      </c>
      <c r="M36" s="1">
        <v>21846267</v>
      </c>
      <c r="N36" s="4">
        <f t="shared" si="0"/>
        <v>-0.22245086540414438</v>
      </c>
      <c r="O36" s="1"/>
      <c r="P36" t="str">
        <f t="shared" si="15"/>
        <v>Debt Service</v>
      </c>
      <c r="Q36" s="4">
        <f t="shared" ref="Q36:X36" si="18">(E36/F36)-1</f>
        <v>9.3076606081135438E-2</v>
      </c>
      <c r="R36" s="4">
        <f t="shared" si="18"/>
        <v>-0.23357313491091392</v>
      </c>
      <c r="S36" s="4">
        <f t="shared" si="18"/>
        <v>0.17658846445863063</v>
      </c>
      <c r="T36" s="4">
        <f t="shared" si="18"/>
        <v>-4.088998280685685E-2</v>
      </c>
      <c r="U36" s="4">
        <f t="shared" si="18"/>
        <v>-0.23974223139936357</v>
      </c>
      <c r="V36" s="4">
        <f t="shared" si="18"/>
        <v>0.23619670746819499</v>
      </c>
      <c r="W36" s="4">
        <f t="shared" si="18"/>
        <v>-0.11868384479315197</v>
      </c>
      <c r="X36" s="4">
        <f t="shared" si="18"/>
        <v>-7.0363966530300193E-3</v>
      </c>
      <c r="Z36" s="5">
        <f t="shared" si="17"/>
        <v>-2.3963189729943435E-2</v>
      </c>
      <c r="AA36" s="6">
        <f t="shared" si="12"/>
        <v>0.16629382513483215</v>
      </c>
    </row>
    <row r="37" spans="4:27" x14ac:dyDescent="0.3">
      <c r="D37" t="s">
        <v>27</v>
      </c>
      <c r="E37" s="1">
        <v>1935000</v>
      </c>
      <c r="F37" s="1">
        <v>1770000</v>
      </c>
      <c r="G37" s="1">
        <v>1435000</v>
      </c>
      <c r="H37" s="1">
        <v>1205630</v>
      </c>
      <c r="I37" s="1">
        <v>1751315</v>
      </c>
      <c r="J37" s="1"/>
      <c r="K37" s="1"/>
      <c r="L37" s="1"/>
      <c r="N37" s="4"/>
      <c r="P37" t="str">
        <f t="shared" si="15"/>
        <v>Interfund Transfers</v>
      </c>
      <c r="Q37" s="4"/>
      <c r="R37" s="4"/>
      <c r="S37" s="4"/>
      <c r="T37" s="4"/>
      <c r="U37" s="4"/>
      <c r="V37" s="4"/>
      <c r="W37" s="4"/>
      <c r="X37" s="4"/>
    </row>
    <row r="38" spans="4:27" x14ac:dyDescent="0.3">
      <c r="E38" s="1"/>
      <c r="F38" s="1"/>
      <c r="G38" s="1"/>
      <c r="H38" s="1"/>
      <c r="I38" s="1"/>
      <c r="J38" s="1"/>
      <c r="K38" s="1"/>
      <c r="L38" s="1"/>
      <c r="N38" s="4"/>
      <c r="Q38" s="4"/>
      <c r="R38" s="4"/>
      <c r="S38" s="4"/>
      <c r="T38" s="4"/>
      <c r="U38" s="4"/>
      <c r="V38" s="4"/>
      <c r="W38" s="4"/>
      <c r="X38" s="4"/>
    </row>
    <row r="39" spans="4:27" x14ac:dyDescent="0.3">
      <c r="D39" t="s">
        <v>16</v>
      </c>
      <c r="E39" s="1">
        <f>SUM(E28:E38)</f>
        <v>221256965</v>
      </c>
      <c r="F39" s="1">
        <f>SUM(F28:F38)</f>
        <v>226010911</v>
      </c>
      <c r="G39" s="1">
        <f>SUM(G28:G37)</f>
        <v>217717711</v>
      </c>
      <c r="H39" s="1">
        <f>SUM(H28:H37)</f>
        <v>190656275</v>
      </c>
      <c r="I39" s="1">
        <f t="shared" ref="I39:M39" si="19">SUM(I28:I37)</f>
        <v>181730957</v>
      </c>
      <c r="J39" s="1">
        <f t="shared" si="19"/>
        <v>181383548</v>
      </c>
      <c r="K39" s="1">
        <f t="shared" si="19"/>
        <v>177148118</v>
      </c>
      <c r="L39" s="1">
        <f t="shared" si="19"/>
        <v>176380268</v>
      </c>
      <c r="M39" s="1">
        <f t="shared" si="19"/>
        <v>176982803</v>
      </c>
      <c r="N39" s="4">
        <f t="shared" si="0"/>
        <v>0.25016081364696197</v>
      </c>
      <c r="O39" s="1"/>
      <c r="P39" t="str">
        <f>D39</f>
        <v>Total</v>
      </c>
      <c r="Q39" s="4">
        <f t="shared" ref="Q39:X39" si="20">(E39/F39)-1</f>
        <v>-2.1034143789633197E-2</v>
      </c>
      <c r="R39" s="4">
        <f t="shared" si="20"/>
        <v>3.8091526692562105E-2</v>
      </c>
      <c r="S39" s="4">
        <f t="shared" si="20"/>
        <v>0.14193834427951568</v>
      </c>
      <c r="T39" s="4">
        <f t="shared" si="20"/>
        <v>4.9112810207674107E-2</v>
      </c>
      <c r="U39" s="4">
        <f t="shared" si="20"/>
        <v>1.9153280649246707E-3</v>
      </c>
      <c r="V39" s="4">
        <f t="shared" si="20"/>
        <v>2.3908975425863677E-2</v>
      </c>
      <c r="W39" s="4">
        <f t="shared" si="20"/>
        <v>4.3533781227726998E-3</v>
      </c>
      <c r="X39" s="4">
        <f t="shared" si="20"/>
        <v>-3.4044833158168863E-3</v>
      </c>
    </row>
  </sheetData>
  <mergeCells count="4">
    <mergeCell ref="Q14:X14"/>
    <mergeCell ref="E14:F14"/>
    <mergeCell ref="Z9:Z10"/>
    <mergeCell ref="AA9:AA10"/>
  </mergeCells>
  <conditionalFormatting sqref="Q11:X13 Q14 Q15:X24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28:X39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8:X3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36:X3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39:X3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0A34-94F3-4102-9B35-627C286ADB06}">
  <dimension ref="D4:P68"/>
  <sheetViews>
    <sheetView tabSelected="1" topLeftCell="A50" zoomScale="120" zoomScaleNormal="120" workbookViewId="0">
      <selection activeCell="H66" sqref="H66"/>
    </sheetView>
  </sheetViews>
  <sheetFormatPr defaultRowHeight="14.4" x14ac:dyDescent="0.3"/>
  <cols>
    <col min="4" max="4" width="19.88671875" customWidth="1"/>
    <col min="5" max="5" width="15.44140625" customWidth="1"/>
    <col min="6" max="6" width="12.88671875" customWidth="1"/>
    <col min="8" max="8" width="14.88671875" customWidth="1"/>
    <col min="9" max="9" width="15.44140625" customWidth="1"/>
  </cols>
  <sheetData>
    <row r="4" spans="4:16" x14ac:dyDescent="0.3">
      <c r="E4">
        <v>2025</v>
      </c>
      <c r="F4">
        <v>2024</v>
      </c>
      <c r="G4">
        <v>2023</v>
      </c>
      <c r="H4">
        <v>2022</v>
      </c>
      <c r="I4">
        <v>2021</v>
      </c>
      <c r="J4">
        <v>2020</v>
      </c>
      <c r="K4">
        <v>2019</v>
      </c>
      <c r="L4">
        <v>2018</v>
      </c>
    </row>
    <row r="5" spans="4:16" x14ac:dyDescent="0.3">
      <c r="D5" t="s">
        <v>13</v>
      </c>
      <c r="E5" s="4">
        <v>0.27089783281733748</v>
      </c>
      <c r="F5" s="4">
        <v>-0.1052582008764591</v>
      </c>
      <c r="G5" s="4">
        <v>0.15188354743808197</v>
      </c>
      <c r="H5" s="4">
        <v>-0.48853855569155447</v>
      </c>
      <c r="I5" s="4">
        <v>-1.4506972031458565E-2</v>
      </c>
      <c r="J5" s="4">
        <v>2.4391851259957242E-2</v>
      </c>
      <c r="K5" s="4">
        <v>-6.1647536554615412E-3</v>
      </c>
      <c r="L5" s="4">
        <v>-0.16941384468924248</v>
      </c>
    </row>
    <row r="8" spans="4:16" ht="43.2" x14ac:dyDescent="0.3">
      <c r="D8" s="13" t="s">
        <v>13</v>
      </c>
      <c r="E8" s="13" t="s">
        <v>39</v>
      </c>
    </row>
    <row r="9" spans="4:16" x14ac:dyDescent="0.3">
      <c r="D9" s="14">
        <v>2025</v>
      </c>
      <c r="E9" s="4">
        <v>0.27089783281733748</v>
      </c>
    </row>
    <row r="10" spans="4:16" x14ac:dyDescent="0.3">
      <c r="D10" s="14">
        <v>2024</v>
      </c>
      <c r="E10" s="4">
        <v>-0.1052582008764591</v>
      </c>
      <c r="I10">
        <v>2025</v>
      </c>
      <c r="J10">
        <v>2024</v>
      </c>
      <c r="K10">
        <v>2023</v>
      </c>
      <c r="L10">
        <v>2022</v>
      </c>
      <c r="M10">
        <v>2021</v>
      </c>
      <c r="N10">
        <v>2020</v>
      </c>
      <c r="O10">
        <v>2019</v>
      </c>
      <c r="P10">
        <v>2018</v>
      </c>
    </row>
    <row r="11" spans="4:16" x14ac:dyDescent="0.3">
      <c r="D11" s="14">
        <v>2023</v>
      </c>
      <c r="E11" s="4">
        <v>0.15188354743808197</v>
      </c>
      <c r="H11" t="s">
        <v>12</v>
      </c>
      <c r="I11" s="4">
        <v>0.13793103448275867</v>
      </c>
      <c r="J11" s="4">
        <v>-5.2859347515673449E-2</v>
      </c>
      <c r="K11" s="4">
        <v>0.17586457353237295</v>
      </c>
      <c r="L11" s="4">
        <v>-0.12900272859522688</v>
      </c>
      <c r="M11" s="4">
        <v>3.3870737464624323E-2</v>
      </c>
      <c r="N11" s="4">
        <v>0.34839786096256686</v>
      </c>
      <c r="O11" s="4">
        <v>-0.36640238530866709</v>
      </c>
      <c r="P11" s="4">
        <v>6.4108556523078564E-2</v>
      </c>
    </row>
    <row r="12" spans="4:16" x14ac:dyDescent="0.3">
      <c r="D12" s="14">
        <v>2022</v>
      </c>
      <c r="E12" s="4">
        <v>-0.48853855569155447</v>
      </c>
    </row>
    <row r="13" spans="4:16" ht="43.2" x14ac:dyDescent="0.3">
      <c r="D13" s="14">
        <v>2021</v>
      </c>
      <c r="E13" s="4">
        <v>-1.4506972031458565E-2</v>
      </c>
      <c r="H13" s="13" t="s">
        <v>12</v>
      </c>
      <c r="I13" s="13" t="s">
        <v>39</v>
      </c>
    </row>
    <row r="14" spans="4:16" x14ac:dyDescent="0.3">
      <c r="D14" s="14">
        <v>2020</v>
      </c>
      <c r="E14" s="4">
        <v>2.4391851259957242E-2</v>
      </c>
      <c r="H14" s="14">
        <v>2025</v>
      </c>
      <c r="I14" s="4">
        <v>0.13793103448275867</v>
      </c>
    </row>
    <row r="15" spans="4:16" x14ac:dyDescent="0.3">
      <c r="D15" s="14">
        <v>2019</v>
      </c>
      <c r="E15" s="4">
        <v>-6.1647536554615412E-3</v>
      </c>
      <c r="H15" s="14">
        <v>2024</v>
      </c>
      <c r="I15" s="4">
        <v>-5.2859347515673449E-2</v>
      </c>
    </row>
    <row r="16" spans="4:16" x14ac:dyDescent="0.3">
      <c r="D16" s="14">
        <v>2018</v>
      </c>
      <c r="E16" s="4">
        <v>-0.16941384468924248</v>
      </c>
      <c r="H16" s="14">
        <v>2023</v>
      </c>
      <c r="I16" s="4">
        <v>0.17586457353237295</v>
      </c>
    </row>
    <row r="17" spans="4:12" x14ac:dyDescent="0.3">
      <c r="H17" s="14">
        <v>2022</v>
      </c>
      <c r="I17" s="4">
        <v>-0.12900272859522688</v>
      </c>
    </row>
    <row r="18" spans="4:12" x14ac:dyDescent="0.3">
      <c r="H18" s="14">
        <v>2021</v>
      </c>
      <c r="I18" s="4">
        <v>3.3870737464624323E-2</v>
      </c>
    </row>
    <row r="19" spans="4:12" x14ac:dyDescent="0.3">
      <c r="H19" s="14">
        <v>2020</v>
      </c>
      <c r="I19" s="4">
        <v>0.34839786096256686</v>
      </c>
    </row>
    <row r="20" spans="4:12" x14ac:dyDescent="0.3">
      <c r="H20" s="14">
        <v>2019</v>
      </c>
      <c r="I20" s="4">
        <v>-0.36640238530866709</v>
      </c>
    </row>
    <row r="21" spans="4:12" x14ac:dyDescent="0.3">
      <c r="H21" s="14">
        <v>2018</v>
      </c>
      <c r="I21" s="4">
        <v>6.4108556523078564E-2</v>
      </c>
    </row>
    <row r="24" spans="4:12" x14ac:dyDescent="0.3">
      <c r="E24">
        <v>2025</v>
      </c>
      <c r="F24">
        <v>2024</v>
      </c>
      <c r="G24">
        <v>2023</v>
      </c>
      <c r="H24">
        <v>2022</v>
      </c>
      <c r="I24">
        <v>2021</v>
      </c>
      <c r="J24">
        <v>2020</v>
      </c>
      <c r="K24">
        <v>2019</v>
      </c>
      <c r="L24">
        <v>2018</v>
      </c>
    </row>
    <row r="25" spans="4:12" x14ac:dyDescent="0.3">
      <c r="D25" t="s">
        <v>18</v>
      </c>
      <c r="E25" s="4">
        <v>3.3244452155447579E-2</v>
      </c>
      <c r="F25" s="4">
        <v>5.8633774460114418E-2</v>
      </c>
      <c r="G25" s="4">
        <v>9.6981253446719151E-2</v>
      </c>
      <c r="H25" s="4">
        <v>3.732641927430369E-2</v>
      </c>
      <c r="I25" s="4">
        <v>2.4411830891268638E-2</v>
      </c>
      <c r="J25" s="4">
        <v>1.2732181146936972E-2</v>
      </c>
      <c r="K25" s="4">
        <v>4.2143568790725228E-2</v>
      </c>
      <c r="L25" s="4">
        <v>-1.600200092031423E-2</v>
      </c>
    </row>
    <row r="27" spans="4:12" ht="43.2" x14ac:dyDescent="0.3">
      <c r="D27" t="s">
        <v>18</v>
      </c>
      <c r="E27" s="13" t="s">
        <v>39</v>
      </c>
    </row>
    <row r="28" spans="4:12" x14ac:dyDescent="0.3">
      <c r="D28" s="14">
        <v>2025</v>
      </c>
      <c r="E28" s="4">
        <v>3.3244452155447579E-2</v>
      </c>
    </row>
    <row r="29" spans="4:12" x14ac:dyDescent="0.3">
      <c r="D29" s="14">
        <v>2024</v>
      </c>
      <c r="E29" s="4">
        <v>5.8633774460114418E-2</v>
      </c>
    </row>
    <row r="30" spans="4:12" x14ac:dyDescent="0.3">
      <c r="D30" s="14">
        <v>2023</v>
      </c>
      <c r="E30" s="4">
        <v>9.6981253446719151E-2</v>
      </c>
    </row>
    <row r="31" spans="4:12" x14ac:dyDescent="0.3">
      <c r="D31" s="14">
        <v>2022</v>
      </c>
      <c r="E31" s="4">
        <v>3.732641927430369E-2</v>
      </c>
    </row>
    <row r="32" spans="4:12" x14ac:dyDescent="0.3">
      <c r="D32" s="14">
        <v>2021</v>
      </c>
      <c r="E32" s="4">
        <v>2.4411830891268638E-2</v>
      </c>
    </row>
    <row r="33" spans="4:16" x14ac:dyDescent="0.3">
      <c r="D33" s="14">
        <v>2020</v>
      </c>
      <c r="E33" s="4">
        <v>1.2732181146936972E-2</v>
      </c>
    </row>
    <row r="34" spans="4:16" x14ac:dyDescent="0.3">
      <c r="D34" s="14">
        <v>2019</v>
      </c>
      <c r="E34" s="4">
        <v>4.2143568790725228E-2</v>
      </c>
    </row>
    <row r="35" spans="4:16" x14ac:dyDescent="0.3">
      <c r="D35" s="14">
        <v>2018</v>
      </c>
      <c r="E35" s="4">
        <v>-1.600200092031423E-2</v>
      </c>
    </row>
    <row r="38" spans="4:16" x14ac:dyDescent="0.3">
      <c r="E38">
        <v>2025</v>
      </c>
      <c r="F38">
        <v>2024</v>
      </c>
      <c r="G38">
        <v>2023</v>
      </c>
      <c r="H38">
        <v>2022</v>
      </c>
      <c r="I38">
        <v>2021</v>
      </c>
      <c r="J38">
        <v>2020</v>
      </c>
      <c r="K38">
        <v>2019</v>
      </c>
      <c r="L38">
        <v>2018</v>
      </c>
    </row>
    <row r="39" spans="4:16" x14ac:dyDescent="0.3">
      <c r="D39" t="s">
        <v>19</v>
      </c>
      <c r="E39" s="4">
        <v>4.9350216276028647E-2</v>
      </c>
      <c r="F39" s="4">
        <v>0.10319641756911047</v>
      </c>
      <c r="G39" s="4">
        <v>0.1333432399804777</v>
      </c>
      <c r="H39" s="4">
        <v>1.3536203983758321E-2</v>
      </c>
      <c r="I39" s="4">
        <v>7.034185993981712E-2</v>
      </c>
      <c r="J39" s="4">
        <v>0.101065813154819</v>
      </c>
      <c r="K39" s="4">
        <v>-8.1136174660353499E-2</v>
      </c>
      <c r="L39" s="4">
        <v>6.8627251353909902E-3</v>
      </c>
    </row>
    <row r="41" spans="4:16" ht="43.2" x14ac:dyDescent="0.3">
      <c r="D41" t="s">
        <v>19</v>
      </c>
      <c r="E41" s="13" t="s">
        <v>39</v>
      </c>
    </row>
    <row r="42" spans="4:16" x14ac:dyDescent="0.3">
      <c r="D42">
        <v>2025</v>
      </c>
      <c r="E42" s="4">
        <v>4.9350216276028647E-2</v>
      </c>
    </row>
    <row r="43" spans="4:16" x14ac:dyDescent="0.3">
      <c r="D43">
        <v>2024</v>
      </c>
      <c r="E43" s="4">
        <v>0.10319641756911047</v>
      </c>
      <c r="I43">
        <v>2025</v>
      </c>
      <c r="J43">
        <v>2024</v>
      </c>
      <c r="K43">
        <v>2023</v>
      </c>
      <c r="L43">
        <v>2022</v>
      </c>
      <c r="M43">
        <v>2021</v>
      </c>
      <c r="N43">
        <v>2020</v>
      </c>
      <c r="O43">
        <v>2019</v>
      </c>
      <c r="P43">
        <v>2018</v>
      </c>
    </row>
    <row r="44" spans="4:16" x14ac:dyDescent="0.3">
      <c r="D44">
        <v>2023</v>
      </c>
      <c r="E44" s="4">
        <v>0.1333432399804777</v>
      </c>
      <c r="H44" t="s">
        <v>21</v>
      </c>
      <c r="I44" s="4">
        <v>1.9758626282070146E-2</v>
      </c>
      <c r="J44" s="4">
        <v>5.4389097004797105E-2</v>
      </c>
      <c r="K44" s="4">
        <v>-3.9330106985214441E-2</v>
      </c>
      <c r="L44" s="4">
        <v>5.6371436562696609E-4</v>
      </c>
      <c r="M44" s="4">
        <v>3.4358220089008906E-2</v>
      </c>
      <c r="N44" s="4">
        <v>1.4015447419342131E-2</v>
      </c>
      <c r="O44" s="4">
        <v>1.0994946287844254E-2</v>
      </c>
      <c r="P44" s="4">
        <v>4.5173655578800709E-3</v>
      </c>
    </row>
    <row r="45" spans="4:16" x14ac:dyDescent="0.3">
      <c r="D45">
        <v>2022</v>
      </c>
      <c r="E45" s="4">
        <v>1.3536203983758321E-2</v>
      </c>
    </row>
    <row r="46" spans="4:16" ht="57.6" x14ac:dyDescent="0.3">
      <c r="D46">
        <v>2021</v>
      </c>
      <c r="E46" s="4">
        <v>7.034185993981712E-2</v>
      </c>
      <c r="H46" s="13" t="s">
        <v>21</v>
      </c>
      <c r="I46" s="13" t="s">
        <v>39</v>
      </c>
    </row>
    <row r="47" spans="4:16" x14ac:dyDescent="0.3">
      <c r="D47">
        <v>2020</v>
      </c>
      <c r="E47" s="4">
        <v>0.101065813154819</v>
      </c>
      <c r="H47">
        <v>2025</v>
      </c>
      <c r="I47" s="4">
        <v>1.9758626282070146E-2</v>
      </c>
    </row>
    <row r="48" spans="4:16" x14ac:dyDescent="0.3">
      <c r="D48">
        <v>2019</v>
      </c>
      <c r="E48" s="4">
        <v>-8.1136174660353499E-2</v>
      </c>
      <c r="H48">
        <v>2024</v>
      </c>
      <c r="I48" s="4">
        <v>5.4389097004797105E-2</v>
      </c>
    </row>
    <row r="49" spans="4:13" x14ac:dyDescent="0.3">
      <c r="D49">
        <v>2018</v>
      </c>
      <c r="E49" s="4">
        <v>6.8627251353909902E-3</v>
      </c>
      <c r="H49">
        <v>2023</v>
      </c>
      <c r="I49" s="4">
        <v>-3.9330106985214441E-2</v>
      </c>
    </row>
    <row r="50" spans="4:13" x14ac:dyDescent="0.3">
      <c r="H50">
        <v>2022</v>
      </c>
      <c r="I50" s="4">
        <v>5.6371436562696609E-4</v>
      </c>
    </row>
    <row r="51" spans="4:13" x14ac:dyDescent="0.3">
      <c r="H51">
        <v>2021</v>
      </c>
      <c r="I51" s="4">
        <v>3.4358220089008906E-2</v>
      </c>
    </row>
    <row r="52" spans="4:13" x14ac:dyDescent="0.3">
      <c r="H52">
        <v>2020</v>
      </c>
      <c r="I52" s="4">
        <v>1.4015447419342131E-2</v>
      </c>
    </row>
    <row r="53" spans="4:13" x14ac:dyDescent="0.3">
      <c r="H53">
        <v>2019</v>
      </c>
      <c r="I53" s="4">
        <v>1.0994946287844254E-2</v>
      </c>
    </row>
    <row r="54" spans="4:13" x14ac:dyDescent="0.3">
      <c r="H54">
        <v>2018</v>
      </c>
      <c r="I54" s="4">
        <v>4.5173655578800709E-3</v>
      </c>
    </row>
    <row r="57" spans="4:13" x14ac:dyDescent="0.3">
      <c r="F57">
        <v>2025</v>
      </c>
      <c r="G57">
        <v>2024</v>
      </c>
      <c r="H57">
        <v>2023</v>
      </c>
      <c r="I57">
        <v>2022</v>
      </c>
      <c r="J57">
        <v>2021</v>
      </c>
      <c r="K57">
        <v>2020</v>
      </c>
      <c r="L57">
        <v>2019</v>
      </c>
      <c r="M57">
        <v>2018</v>
      </c>
    </row>
    <row r="58" spans="4:13" x14ac:dyDescent="0.3">
      <c r="E58" t="s">
        <v>26</v>
      </c>
      <c r="F58" s="4">
        <v>9.3076606081135438E-2</v>
      </c>
      <c r="G58" s="4">
        <v>-0.23357313491091392</v>
      </c>
      <c r="H58" s="4">
        <v>0.17658846445863063</v>
      </c>
      <c r="I58" s="4">
        <v>-4.088998280685685E-2</v>
      </c>
      <c r="J58" s="4">
        <v>-0.23974223139936357</v>
      </c>
      <c r="K58" s="4">
        <v>0.23619670746819499</v>
      </c>
      <c r="L58" s="4">
        <v>-0.11868384479315197</v>
      </c>
      <c r="M58" s="4">
        <v>-7.0363966530300193E-3</v>
      </c>
    </row>
    <row r="60" spans="4:13" ht="43.2" x14ac:dyDescent="0.3">
      <c r="E60" t="s">
        <v>26</v>
      </c>
      <c r="F60" s="13" t="s">
        <v>39</v>
      </c>
    </row>
    <row r="61" spans="4:13" x14ac:dyDescent="0.3">
      <c r="E61" s="14">
        <v>2025</v>
      </c>
      <c r="F61" s="4">
        <v>9.3076606081135438E-2</v>
      </c>
    </row>
    <row r="62" spans="4:13" x14ac:dyDescent="0.3">
      <c r="E62" s="14">
        <v>2024</v>
      </c>
      <c r="F62" s="4">
        <v>-0.23357313491091392</v>
      </c>
    </row>
    <row r="63" spans="4:13" x14ac:dyDescent="0.3">
      <c r="E63" s="14">
        <v>2023</v>
      </c>
      <c r="F63" s="4">
        <v>0.17658846445863063</v>
      </c>
    </row>
    <row r="64" spans="4:13" x14ac:dyDescent="0.3">
      <c r="E64" s="14">
        <v>2022</v>
      </c>
      <c r="F64" s="4">
        <v>-4.088998280685685E-2</v>
      </c>
    </row>
    <row r="65" spans="5:6" x14ac:dyDescent="0.3">
      <c r="E65" s="14">
        <v>2021</v>
      </c>
      <c r="F65" s="4">
        <v>-0.23974223139936357</v>
      </c>
    </row>
    <row r="66" spans="5:6" x14ac:dyDescent="0.3">
      <c r="E66" s="14">
        <v>2020</v>
      </c>
      <c r="F66" s="4">
        <v>0.23619670746819499</v>
      </c>
    </row>
    <row r="67" spans="5:6" x14ac:dyDescent="0.3">
      <c r="E67" s="14">
        <v>2019</v>
      </c>
      <c r="F67" s="4">
        <v>-0.11868384479315197</v>
      </c>
    </row>
    <row r="68" spans="5:6" x14ac:dyDescent="0.3">
      <c r="E68" s="14">
        <v>2018</v>
      </c>
      <c r="F68" s="4">
        <v>-7.0363966530300193E-3</v>
      </c>
    </row>
  </sheetData>
  <conditionalFormatting sqref="E5:L5"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9:E16">
    <cfRule type="colorScale" priority="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1:P11"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4:I21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5:L25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8:E3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9:L39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2:E49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4:P44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4:P44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:I54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:I54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8:M58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58:M5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:F6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1:F6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Budgets</vt:lpstr>
      <vt:lpstr>Scratch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2025-02-25T14:16:41Z</dcterms:created>
  <dcterms:modified xsi:type="dcterms:W3CDTF">2025-02-25T14:39:43Z</dcterms:modified>
</cp:coreProperties>
</file>